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9300"/>
  </bookViews>
  <sheets>
    <sheet name="Etapas iniciais" sheetId="1" r:id="rId1"/>
    <sheet name="Análise de fluxo de caixa" sheetId="2" r:id="rId2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8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DataMode" hidden="1">1</definedName>
    <definedName name="_AtRisk_SimSetting_ReportOptionReportMultiSimType" hidden="1">0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2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Pal_Workbook_GUID" hidden="1">"3EW9MUQ5WFXQBDSQACLGW7P4"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"$C$14"</definedName>
    <definedName name="RiskSelectedNameCell1" hidden="1">"$B$14"</definedName>
    <definedName name="RiskSelectedNameCell2" hidden="1">"$C$9"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2" l="1"/>
  <c r="H54" i="2"/>
  <c r="G53" i="2"/>
  <c r="H53" i="2"/>
  <c r="C6" i="2"/>
  <c r="C10" i="2"/>
  <c r="D6" i="2"/>
  <c r="D10" i="2"/>
  <c r="B6" i="2"/>
  <c r="B10" i="2"/>
  <c r="C27" i="2" l="1"/>
  <c r="G27" i="2" s="1"/>
  <c r="H27" i="2" s="1"/>
  <c r="C26" i="2"/>
  <c r="G26" i="2" s="1"/>
  <c r="H26" i="2" s="1"/>
  <c r="C25" i="2"/>
  <c r="D25" i="2" l="1"/>
  <c r="D26" i="2" s="1"/>
  <c r="D27" i="2" s="1"/>
  <c r="G25" i="2"/>
  <c r="H25" i="2" s="1"/>
  <c r="I25" i="2" s="1"/>
  <c r="I26" i="2" s="1"/>
  <c r="I27" i="2" s="1"/>
  <c r="C38" i="2" l="1"/>
  <c r="G38" i="2" s="1"/>
  <c r="H38" i="2" s="1"/>
  <c r="C51" i="2"/>
  <c r="G51" i="2" s="1"/>
  <c r="H51" i="2" s="1"/>
  <c r="C42" i="2"/>
  <c r="G42" i="2" s="1"/>
  <c r="H42" i="2" s="1"/>
  <c r="C40" i="2"/>
  <c r="G40" i="2" s="1"/>
  <c r="H40" i="2" s="1"/>
  <c r="C46" i="2"/>
  <c r="G46" i="2" s="1"/>
  <c r="H46" i="2" s="1"/>
  <c r="C30" i="2"/>
  <c r="G30" i="2" s="1"/>
  <c r="H30" i="2" s="1"/>
  <c r="C34" i="2" l="1"/>
  <c r="G34" i="2" s="1"/>
  <c r="H34" i="2" s="1"/>
  <c r="C35" i="2"/>
  <c r="G35" i="2" s="1"/>
  <c r="H35" i="2" s="1"/>
  <c r="C33" i="2"/>
  <c r="G33" i="2" s="1"/>
  <c r="H33" i="2" s="1"/>
  <c r="C41" i="2"/>
  <c r="G41" i="2" s="1"/>
  <c r="H41" i="2" s="1"/>
  <c r="C39" i="2"/>
  <c r="G39" i="2" s="1"/>
  <c r="H39" i="2" s="1"/>
  <c r="C45" i="2"/>
  <c r="G45" i="2" s="1"/>
  <c r="H45" i="2" s="1"/>
  <c r="C43" i="2"/>
  <c r="G43" i="2" s="1"/>
  <c r="H43" i="2" s="1"/>
  <c r="C37" i="2"/>
  <c r="G37" i="2" s="1"/>
  <c r="H37" i="2" s="1"/>
  <c r="C29" i="2"/>
  <c r="G29" i="2" s="1"/>
  <c r="H29" i="2" s="1"/>
  <c r="C36" i="2"/>
  <c r="G36" i="2" s="1"/>
  <c r="H36" i="2" s="1"/>
  <c r="C52" i="2"/>
  <c r="G52" i="2" s="1"/>
  <c r="H52" i="2" s="1"/>
  <c r="C32" i="2"/>
  <c r="G32" i="2" s="1"/>
  <c r="H32" i="2" s="1"/>
  <c r="C49" i="2"/>
  <c r="G49" i="2" s="1"/>
  <c r="H49" i="2" s="1"/>
  <c r="C31" i="2"/>
  <c r="G31" i="2" s="1"/>
  <c r="H31" i="2" s="1"/>
  <c r="C50" i="2" l="1"/>
  <c r="G50" i="2" s="1"/>
  <c r="H50" i="2" s="1"/>
  <c r="C44" i="2"/>
  <c r="G44" i="2" s="1"/>
  <c r="H44" i="2" s="1"/>
  <c r="C48" i="2"/>
  <c r="G48" i="2" s="1"/>
  <c r="H48" i="2" s="1"/>
  <c r="B17" i="2"/>
  <c r="B16" i="2"/>
  <c r="C28" i="2"/>
  <c r="C47" i="2"/>
  <c r="G47" i="2" s="1"/>
  <c r="H47" i="2" s="1"/>
  <c r="G28" i="2" l="1"/>
  <c r="H28" i="2" s="1"/>
  <c r="I28" i="2" s="1"/>
  <c r="D28" i="2"/>
  <c r="D29" i="2" l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I29" i="2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B19" i="2" l="1"/>
  <c r="F55" i="2" s="1"/>
  <c r="B18" i="2"/>
  <c r="B55" i="2" s="1"/>
</calcChain>
</file>

<file path=xl/sharedStrings.xml><?xml version="1.0" encoding="utf-8"?>
<sst xmlns="http://schemas.openxmlformats.org/spreadsheetml/2006/main" count="84" uniqueCount="80">
  <si>
    <t>Premissas do projeto</t>
  </si>
  <si>
    <t xml:space="preserve">Item </t>
  </si>
  <si>
    <t xml:space="preserve">Valor </t>
  </si>
  <si>
    <t>Duração do projeto</t>
  </si>
  <si>
    <t>25 anos</t>
  </si>
  <si>
    <t>Taxa de desconto</t>
  </si>
  <si>
    <t>Data de referência</t>
  </si>
  <si>
    <t>Depreciação anual</t>
  </si>
  <si>
    <t>Recepção e preparo da cana</t>
  </si>
  <si>
    <t>Extração de caldo</t>
  </si>
  <si>
    <t>Tratamento e concentração de caldo</t>
  </si>
  <si>
    <t>Produção de etanol</t>
  </si>
  <si>
    <t>Geração e distribuição de vapor e energia elétrica</t>
  </si>
  <si>
    <t>Sistema de água e ar comprimido</t>
  </si>
  <si>
    <t xml:space="preserve">Investimento </t>
  </si>
  <si>
    <t xml:space="preserve">Período de construção </t>
  </si>
  <si>
    <t>3 anos</t>
  </si>
  <si>
    <t>Edifícios auxiliares, urbanização e gerais</t>
  </si>
  <si>
    <t>Receitas</t>
  </si>
  <si>
    <t>Valor</t>
  </si>
  <si>
    <t xml:space="preserve"> por área (R$ milhões)</t>
  </si>
  <si>
    <t>Capital de giro (R$ milhões)</t>
  </si>
  <si>
    <t>Quantidades produzidas</t>
  </si>
  <si>
    <t>Etanol anidro (litros/ano)</t>
  </si>
  <si>
    <t>Receitas - produção</t>
  </si>
  <si>
    <t>Preço etanol anidro (livre de impostos)</t>
  </si>
  <si>
    <t>Preço eletricidade (livre de impostos) - R$/MWh</t>
  </si>
  <si>
    <t>Processamento de palha seca, milhões toneladas/ano</t>
  </si>
  <si>
    <t>Capacidade de moagem, milhões de toneladas cana/ano</t>
  </si>
  <si>
    <t>Receita total (R$ milhões/ano)</t>
  </si>
  <si>
    <t>Receita - eletricidade (R$ milhões/ano)</t>
  </si>
  <si>
    <t>Receita - etanol anidro (R$ milhões/ano)</t>
  </si>
  <si>
    <t>Cana-de-açúcar, R$/TC</t>
  </si>
  <si>
    <t>Palha, R$/t seca</t>
  </si>
  <si>
    <t>Insumos químicos, R$/TC</t>
  </si>
  <si>
    <t>Funcionários, número total</t>
  </si>
  <si>
    <t>Manutenção, % sobre investimento</t>
  </si>
  <si>
    <t>Custos operacionais anuais</t>
  </si>
  <si>
    <t>Eletricidade exportada (MWh/ano)</t>
  </si>
  <si>
    <t>Custo médio mensal por funcionário, R$</t>
  </si>
  <si>
    <t>Cana-de-açúcar, R$ milhões</t>
  </si>
  <si>
    <t>Insumos químicos, R$ milhões</t>
  </si>
  <si>
    <t>Funcionários, R$ milhões</t>
  </si>
  <si>
    <t>Manutenção, R$ milhões</t>
  </si>
  <si>
    <t>Investimento</t>
  </si>
  <si>
    <t>Investimento - primeira fase - 25% do total</t>
  </si>
  <si>
    <t>Investimento - segunda fase - 50% do total</t>
  </si>
  <si>
    <t>Investimento - terceira fase - 25% do total</t>
  </si>
  <si>
    <t>Total (R$ milhões)</t>
  </si>
  <si>
    <t>Depreciação (primeiros dez anos), R$ milhões</t>
  </si>
  <si>
    <t>Imposto de renda (IRPJ e CSLL)</t>
  </si>
  <si>
    <t>Custos operacionais, R$ milhões</t>
  </si>
  <si>
    <t>(-)Custos Operacionais</t>
  </si>
  <si>
    <t>1a fase</t>
  </si>
  <si>
    <t>2a fase</t>
  </si>
  <si>
    <t>3a fase</t>
  </si>
  <si>
    <t>Depreciação</t>
  </si>
  <si>
    <t>Imposto renda</t>
  </si>
  <si>
    <t>ITENS</t>
  </si>
  <si>
    <t>Receitas - custos</t>
  </si>
  <si>
    <t>Receitas-custos-imposto renda</t>
  </si>
  <si>
    <t>Fluxo de caixa livre</t>
  </si>
  <si>
    <t>TIR (Fluxo de Caixa Livre)</t>
  </si>
  <si>
    <t>VPL (Fluxo de Caixa Descontado)</t>
  </si>
  <si>
    <t>ao ano</t>
  </si>
  <si>
    <t>milhões reais</t>
  </si>
  <si>
    <t>Payback simples</t>
  </si>
  <si>
    <t>Valor presente do FC</t>
  </si>
  <si>
    <t>Payback descontado</t>
  </si>
  <si>
    <t>PAYBACK SIMPLES</t>
  </si>
  <si>
    <t>PAYBACK DESCONTADO</t>
  </si>
  <si>
    <t>Ano</t>
  </si>
  <si>
    <t>Fluxo de Caixa Livre (FCL)</t>
  </si>
  <si>
    <t>FCL acumulado</t>
  </si>
  <si>
    <t>VP do FCL</t>
  </si>
  <si>
    <t>VP do FCL acumulado</t>
  </si>
  <si>
    <t>fator de desconto = (1/1+i)^n</t>
  </si>
  <si>
    <t>Estimativa - 10% CAPEX (colocar na terceira fase)</t>
  </si>
  <si>
    <t>Palha, R$ milhões</t>
  </si>
  <si>
    <t>Renda tributável (Receitas - custos - depreciacao)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</si>
</sst>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_);[Red]\(&quot;$&quot;#,##0.00\)"/>
    <numFmt numFmtId="165" formatCode="_(* #,##0.00_);_(* \(#,##0.00\);_(* &quot;-&quot;??_);_(@_)"/>
    <numFmt numFmtId="166" formatCode="_(* #,##0_);_(* \(#,##0\);_(* &quot;-&quot;??_);_(@_)"/>
    <numFmt numFmtId="167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3" tint="-0.249977111117893"/>
      <name val="Calibri"/>
      <family val="2"/>
      <scheme val="minor"/>
    </font>
    <font>
      <i/>
      <sz val="16"/>
      <color theme="6" tint="-0.499984740745262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71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1" xfId="0" applyFont="1" applyFill="1" applyBorder="1"/>
    <xf numFmtId="0" fontId="0" fillId="2" borderId="1" xfId="0" applyFill="1" applyBorder="1"/>
    <xf numFmtId="0" fontId="2" fillId="3" borderId="2" xfId="0" applyFont="1" applyFill="1" applyBorder="1"/>
    <xf numFmtId="0" fontId="0" fillId="2" borderId="0" xfId="0" applyFill="1" applyBorder="1"/>
    <xf numFmtId="0" fontId="2" fillId="3" borderId="2" xfId="0" applyFont="1" applyFill="1" applyBorder="1" applyAlignment="1">
      <alignment horizontal="right"/>
    </xf>
    <xf numFmtId="0" fontId="0" fillId="2" borderId="2" xfId="0" applyFill="1" applyBorder="1"/>
    <xf numFmtId="166" fontId="0" fillId="2" borderId="0" xfId="1" applyNumberFormat="1" applyFont="1" applyFill="1"/>
    <xf numFmtId="166" fontId="0" fillId="2" borderId="1" xfId="1" applyNumberFormat="1" applyFont="1" applyFill="1" applyBorder="1"/>
    <xf numFmtId="0" fontId="0" fillId="4" borderId="0" xfId="0" applyFill="1"/>
    <xf numFmtId="0" fontId="0" fillId="4" borderId="3" xfId="0" applyFill="1" applyBorder="1"/>
    <xf numFmtId="166" fontId="0" fillId="4" borderId="3" xfId="0" applyNumberFormat="1" applyFill="1" applyBorder="1"/>
    <xf numFmtId="2" fontId="0" fillId="2" borderId="0" xfId="0" applyNumberFormat="1" applyFill="1"/>
    <xf numFmtId="9" fontId="0" fillId="2" borderId="1" xfId="0" applyNumberFormat="1" applyFill="1" applyBorder="1"/>
    <xf numFmtId="0" fontId="0" fillId="4" borderId="3" xfId="0" applyFill="1" applyBorder="1" applyAlignment="1">
      <alignment horizontal="right"/>
    </xf>
    <xf numFmtId="1" fontId="0" fillId="4" borderId="3" xfId="0" applyNumberFormat="1" applyFill="1" applyBorder="1"/>
    <xf numFmtId="166" fontId="0" fillId="4" borderId="3" xfId="1" applyNumberFormat="1" applyFont="1" applyFill="1" applyBorder="1" applyAlignment="1"/>
    <xf numFmtId="166" fontId="3" fillId="4" borderId="3" xfId="0" applyNumberFormat="1" applyFont="1" applyFill="1" applyBorder="1"/>
    <xf numFmtId="0" fontId="3" fillId="4" borderId="3" xfId="0" applyFont="1" applyFill="1" applyBorder="1"/>
    <xf numFmtId="1" fontId="0" fillId="4" borderId="0" xfId="0" applyNumberFormat="1" applyFill="1"/>
    <xf numFmtId="0" fontId="0" fillId="4" borderId="4" xfId="0" applyFill="1" applyBorder="1"/>
    <xf numFmtId="0" fontId="0" fillId="2" borderId="4" xfId="0" applyFill="1" applyBorder="1"/>
    <xf numFmtId="0" fontId="3" fillId="2" borderId="5" xfId="0" applyFont="1" applyFill="1" applyBorder="1"/>
    <xf numFmtId="0" fontId="0" fillId="2" borderId="6" xfId="0" applyFill="1" applyBorder="1"/>
    <xf numFmtId="1" fontId="0" fillId="4" borderId="2" xfId="0" applyNumberFormat="1" applyFill="1" applyBorder="1"/>
    <xf numFmtId="167" fontId="0" fillId="4" borderId="3" xfId="0" applyNumberFormat="1" applyFill="1" applyBorder="1" applyAlignment="1">
      <alignment horizontal="right"/>
    </xf>
    <xf numFmtId="1" fontId="0" fillId="4" borderId="3" xfId="0" applyNumberFormat="1" applyFill="1" applyBorder="1" applyAlignment="1">
      <alignment horizontal="right"/>
    </xf>
    <xf numFmtId="1" fontId="0" fillId="2" borderId="0" xfId="0" applyNumberFormat="1" applyFill="1"/>
    <xf numFmtId="1" fontId="0" fillId="2" borderId="0" xfId="0" applyNumberFormat="1" applyFill="1" applyBorder="1"/>
    <xf numFmtId="0" fontId="3" fillId="2" borderId="0" xfId="0" applyFont="1" applyFill="1" applyBorder="1"/>
    <xf numFmtId="0" fontId="0" fillId="2" borderId="0" xfId="0" applyFont="1" applyFill="1" applyProtection="1"/>
    <xf numFmtId="0" fontId="0" fillId="2" borderId="10" xfId="0" applyFont="1" applyFill="1" applyBorder="1" applyAlignment="1" applyProtection="1">
      <alignment horizontal="center"/>
    </xf>
    <xf numFmtId="165" fontId="0" fillId="2" borderId="11" xfId="1" applyFont="1" applyFill="1" applyBorder="1" applyProtection="1">
      <protection locked="0"/>
    </xf>
    <xf numFmtId="165" fontId="0" fillId="2" borderId="12" xfId="1" applyFont="1" applyFill="1" applyBorder="1" applyProtection="1"/>
    <xf numFmtId="165" fontId="0" fillId="2" borderId="11" xfId="1" applyFont="1" applyFill="1" applyBorder="1" applyProtection="1"/>
    <xf numFmtId="0" fontId="6" fillId="2" borderId="0" xfId="0" applyFont="1" applyFill="1" applyProtection="1"/>
    <xf numFmtId="164" fontId="0" fillId="2" borderId="11" xfId="1" applyNumberFormat="1" applyFont="1" applyFill="1" applyBorder="1" applyProtection="1"/>
    <xf numFmtId="9" fontId="3" fillId="2" borderId="0" xfId="0" applyNumberFormat="1" applyFont="1" applyFill="1" applyBorder="1"/>
    <xf numFmtId="0" fontId="7" fillId="2" borderId="10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0" xfId="0" applyFont="1" applyFill="1" applyAlignment="1" applyProtection="1">
      <alignment horizontal="center" vertical="center" wrapText="1"/>
    </xf>
    <xf numFmtId="0" fontId="0" fillId="2" borderId="0" xfId="0" applyFill="1" applyAlignment="1">
      <alignment horizontal="right"/>
    </xf>
    <xf numFmtId="37" fontId="0" fillId="2" borderId="0" xfId="1" applyNumberFormat="1" applyFont="1" applyFill="1" applyAlignment="1">
      <alignment horizontal="right" vertical="center"/>
    </xf>
    <xf numFmtId="9" fontId="0" fillId="2" borderId="0" xfId="0" applyNumberFormat="1" applyFill="1" applyAlignment="1">
      <alignment horizontal="right"/>
    </xf>
    <xf numFmtId="1" fontId="0" fillId="2" borderId="0" xfId="0" applyNumberFormat="1" applyFill="1" applyAlignment="1">
      <alignment horizontal="right"/>
    </xf>
    <xf numFmtId="2" fontId="0" fillId="2" borderId="1" xfId="0" applyNumberFormat="1" applyFill="1" applyBorder="1" applyAlignment="1">
      <alignment horizontal="right"/>
    </xf>
    <xf numFmtId="0" fontId="4" fillId="2" borderId="7" xfId="0" applyFont="1" applyFill="1" applyBorder="1" applyAlignment="1" applyProtection="1">
      <alignment horizontal="center"/>
    </xf>
    <xf numFmtId="0" fontId="4" fillId="2" borderId="8" xfId="0" applyFont="1" applyFill="1" applyBorder="1" applyAlignment="1" applyProtection="1">
      <alignment horizontal="center"/>
    </xf>
    <xf numFmtId="0" fontId="4" fillId="2" borderId="9" xfId="0" applyFont="1" applyFill="1" applyBorder="1" applyAlignment="1" applyProtection="1">
      <alignment horizontal="center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center" vertical="center" wrapText="1"/>
    </xf>
    <xf numFmtId="0" fontId="5" fillId="2" borderId="19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6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20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17" fontId="0" fillId="2" borderId="0" xfId="0" applyNumberFormat="1" applyFill="1" applyAlignment="1">
      <alignment horizontal="right"/>
    </xf>
    <xf numFmtId="1" fontId="0" fillId="5" borderId="0" xfId="0" applyNumberFormat="1" applyFill="1"/>
    <xf numFmtId="1" fontId="0" fillId="5" borderId="4" xfId="0" applyNumberFormat="1" applyFill="1" applyBorder="1"/>
    <xf numFmtId="2" fontId="0" fillId="5" borderId="0" xfId="0" applyNumberFormat="1" applyFill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7"/>
  <sheetViews>
    <sheetView tabSelected="1" workbookViewId="0">
      <selection activeCell="A2" sqref="A2"/>
    </sheetView>
  </sheetViews>
  <sheetFormatPr defaultColWidth="9.109375" defaultRowHeight="14.4" x14ac:dyDescent="0.3"/>
  <cols>
    <col min="1" max="1" width="9.109375" style="1"/>
    <col min="2" max="2" width="50" style="1" customWidth="1"/>
    <col min="3" max="3" width="17.5546875" style="1" customWidth="1"/>
    <col min="4" max="16384" width="9.109375" style="1"/>
  </cols>
  <sheetData>
    <row r="2" spans="1:3" ht="15" x14ac:dyDescent="0.25">
      <c r="A2" s="2">
        <v>1</v>
      </c>
      <c r="B2" s="2" t="s">
        <v>0</v>
      </c>
    </row>
    <row r="4" spans="1:3" ht="15" x14ac:dyDescent="0.25">
      <c r="B4" s="5" t="s">
        <v>1</v>
      </c>
      <c r="C4" s="7" t="s">
        <v>2</v>
      </c>
    </row>
    <row r="5" spans="1:3" x14ac:dyDescent="0.3">
      <c r="B5" s="1" t="s">
        <v>6</v>
      </c>
      <c r="C5" s="67">
        <v>43647</v>
      </c>
    </row>
    <row r="6" spans="1:3" x14ac:dyDescent="0.3">
      <c r="B6" s="1" t="s">
        <v>3</v>
      </c>
      <c r="C6" s="44" t="s">
        <v>4</v>
      </c>
    </row>
    <row r="7" spans="1:3" x14ac:dyDescent="0.3">
      <c r="B7" s="1" t="s">
        <v>28</v>
      </c>
      <c r="C7" s="45">
        <v>2</v>
      </c>
    </row>
    <row r="8" spans="1:3" x14ac:dyDescent="0.3">
      <c r="B8" s="1" t="s">
        <v>27</v>
      </c>
      <c r="C8" s="44">
        <v>0.05</v>
      </c>
    </row>
    <row r="9" spans="1:3" x14ac:dyDescent="0.3">
      <c r="B9" s="1" t="s">
        <v>15</v>
      </c>
      <c r="C9" s="44" t="s">
        <v>16</v>
      </c>
    </row>
    <row r="10" spans="1:3" ht="15" x14ac:dyDescent="0.25">
      <c r="B10" s="1" t="s">
        <v>5</v>
      </c>
      <c r="C10" s="46">
        <v>0.12</v>
      </c>
    </row>
    <row r="11" spans="1:3" x14ac:dyDescent="0.3">
      <c r="B11" s="1" t="s">
        <v>7</v>
      </c>
      <c r="C11" s="46">
        <v>0.1</v>
      </c>
    </row>
    <row r="12" spans="1:3" ht="15" x14ac:dyDescent="0.25">
      <c r="B12" s="1" t="s">
        <v>50</v>
      </c>
      <c r="C12" s="46">
        <v>0.34</v>
      </c>
    </row>
    <row r="13" spans="1:3" x14ac:dyDescent="0.3">
      <c r="B13" s="1" t="s">
        <v>26</v>
      </c>
      <c r="C13" s="47">
        <v>250</v>
      </c>
    </row>
    <row r="14" spans="1:3" x14ac:dyDescent="0.3">
      <c r="B14" s="4" t="s">
        <v>25</v>
      </c>
      <c r="C14" s="48">
        <v>1.9</v>
      </c>
    </row>
    <row r="16" spans="1:3" ht="15" x14ac:dyDescent="0.25">
      <c r="A16" s="2">
        <v>2</v>
      </c>
      <c r="B16" s="2" t="s">
        <v>14</v>
      </c>
    </row>
    <row r="17" spans="2:3" ht="15" x14ac:dyDescent="0.25">
      <c r="B17" s="2"/>
    </row>
    <row r="18" spans="2:3" x14ac:dyDescent="0.3">
      <c r="B18" s="5" t="s">
        <v>20</v>
      </c>
      <c r="C18" s="7" t="s">
        <v>19</v>
      </c>
    </row>
    <row r="19" spans="2:3" x14ac:dyDescent="0.3">
      <c r="B19" s="1" t="s">
        <v>17</v>
      </c>
      <c r="C19" s="1">
        <v>90</v>
      </c>
    </row>
    <row r="20" spans="2:3" x14ac:dyDescent="0.3">
      <c r="B20" s="1" t="s">
        <v>8</v>
      </c>
      <c r="C20" s="1">
        <v>30</v>
      </c>
    </row>
    <row r="21" spans="2:3" x14ac:dyDescent="0.3">
      <c r="B21" s="1" t="s">
        <v>9</v>
      </c>
      <c r="C21" s="1">
        <v>50</v>
      </c>
    </row>
    <row r="22" spans="2:3" x14ac:dyDescent="0.3">
      <c r="B22" s="1" t="s">
        <v>10</v>
      </c>
      <c r="C22" s="1">
        <v>40</v>
      </c>
    </row>
    <row r="23" spans="2:3" x14ac:dyDescent="0.3">
      <c r="B23" s="1" t="s">
        <v>11</v>
      </c>
      <c r="C23" s="1">
        <v>140</v>
      </c>
    </row>
    <row r="24" spans="2:3" x14ac:dyDescent="0.3">
      <c r="B24" s="1" t="s">
        <v>12</v>
      </c>
      <c r="C24" s="1">
        <v>300</v>
      </c>
    </row>
    <row r="25" spans="2:3" x14ac:dyDescent="0.3">
      <c r="B25" s="4" t="s">
        <v>13</v>
      </c>
      <c r="C25" s="4">
        <v>50</v>
      </c>
    </row>
    <row r="26" spans="2:3" x14ac:dyDescent="0.3">
      <c r="B26" s="8" t="s">
        <v>48</v>
      </c>
      <c r="C26" s="20"/>
    </row>
    <row r="27" spans="2:3" ht="15" x14ac:dyDescent="0.25">
      <c r="B27" s="6" t="s">
        <v>45</v>
      </c>
      <c r="C27" s="20"/>
    </row>
    <row r="28" spans="2:3" ht="15" x14ac:dyDescent="0.25">
      <c r="B28" s="6" t="s">
        <v>46</v>
      </c>
      <c r="C28" s="20"/>
    </row>
    <row r="29" spans="2:3" ht="15" x14ac:dyDescent="0.25">
      <c r="B29" s="6" t="s">
        <v>47</v>
      </c>
      <c r="C29" s="20"/>
    </row>
    <row r="30" spans="2:3" ht="15" x14ac:dyDescent="0.25">
      <c r="B30" s="6"/>
      <c r="C30" s="6"/>
    </row>
    <row r="31" spans="2:3" x14ac:dyDescent="0.3">
      <c r="B31" s="5" t="s">
        <v>21</v>
      </c>
      <c r="C31" s="7" t="s">
        <v>19</v>
      </c>
    </row>
    <row r="32" spans="2:3" ht="15" x14ac:dyDescent="0.25">
      <c r="B32" s="8" t="s">
        <v>77</v>
      </c>
      <c r="C32" s="20"/>
    </row>
    <row r="34" spans="1:3" x14ac:dyDescent="0.3">
      <c r="A34" s="2">
        <v>3</v>
      </c>
      <c r="B34" s="2" t="s">
        <v>24</v>
      </c>
    </row>
    <row r="36" spans="1:3" x14ac:dyDescent="0.3">
      <c r="B36" s="5" t="s">
        <v>22</v>
      </c>
      <c r="C36" s="7" t="s">
        <v>19</v>
      </c>
    </row>
    <row r="37" spans="1:3" x14ac:dyDescent="0.3">
      <c r="B37" s="1" t="s">
        <v>23</v>
      </c>
      <c r="C37" s="9">
        <v>170000000</v>
      </c>
    </row>
    <row r="38" spans="1:3" x14ac:dyDescent="0.3">
      <c r="B38" s="4" t="s">
        <v>38</v>
      </c>
      <c r="C38" s="10">
        <v>250000</v>
      </c>
    </row>
    <row r="39" spans="1:3" x14ac:dyDescent="0.3">
      <c r="B39" s="1" t="s">
        <v>31</v>
      </c>
      <c r="C39" s="13"/>
    </row>
    <row r="40" spans="1:3" x14ac:dyDescent="0.3">
      <c r="B40" s="1" t="s">
        <v>30</v>
      </c>
      <c r="C40" s="13"/>
    </row>
    <row r="41" spans="1:3" x14ac:dyDescent="0.3">
      <c r="B41" s="2" t="s">
        <v>29</v>
      </c>
      <c r="C41" s="19"/>
    </row>
    <row r="43" spans="1:3" x14ac:dyDescent="0.3">
      <c r="A43" s="1">
        <v>4</v>
      </c>
      <c r="B43" s="5" t="s">
        <v>37</v>
      </c>
      <c r="C43" s="7"/>
    </row>
    <row r="44" spans="1:3" x14ac:dyDescent="0.3">
      <c r="B44" s="1" t="s">
        <v>32</v>
      </c>
      <c r="C44" s="1">
        <v>90</v>
      </c>
    </row>
    <row r="45" spans="1:3" x14ac:dyDescent="0.3">
      <c r="B45" s="1" t="s">
        <v>33</v>
      </c>
      <c r="C45" s="1">
        <v>120</v>
      </c>
    </row>
    <row r="46" spans="1:3" x14ac:dyDescent="0.3">
      <c r="B46" s="1" t="s">
        <v>34</v>
      </c>
      <c r="C46" s="14">
        <v>5</v>
      </c>
    </row>
    <row r="47" spans="1:3" x14ac:dyDescent="0.3">
      <c r="B47" s="1" t="s">
        <v>35</v>
      </c>
      <c r="C47" s="1">
        <v>300</v>
      </c>
    </row>
    <row r="48" spans="1:3" x14ac:dyDescent="0.3">
      <c r="B48" s="1" t="s">
        <v>39</v>
      </c>
      <c r="C48" s="1">
        <v>3500</v>
      </c>
    </row>
    <row r="49" spans="2:3" x14ac:dyDescent="0.3">
      <c r="B49" s="4" t="s">
        <v>36</v>
      </c>
      <c r="C49" s="15">
        <v>0.03</v>
      </c>
    </row>
    <row r="50" spans="2:3" x14ac:dyDescent="0.3">
      <c r="B50" s="1" t="s">
        <v>40</v>
      </c>
      <c r="C50" s="18"/>
    </row>
    <row r="51" spans="2:3" x14ac:dyDescent="0.3">
      <c r="B51" s="1" t="s">
        <v>78</v>
      </c>
      <c r="C51" s="16"/>
    </row>
    <row r="52" spans="2:3" x14ac:dyDescent="0.3">
      <c r="B52" s="1" t="s">
        <v>41</v>
      </c>
      <c r="C52" s="12"/>
    </row>
    <row r="53" spans="2:3" x14ac:dyDescent="0.3">
      <c r="B53" s="1" t="s">
        <v>42</v>
      </c>
      <c r="C53" s="17"/>
    </row>
    <row r="54" spans="2:3" x14ac:dyDescent="0.3">
      <c r="B54" s="1" t="s">
        <v>43</v>
      </c>
      <c r="C54" s="12"/>
    </row>
    <row r="55" spans="2:3" x14ac:dyDescent="0.3">
      <c r="B55" s="2" t="s">
        <v>51</v>
      </c>
      <c r="C55" s="19"/>
    </row>
    <row r="57" spans="2:3" x14ac:dyDescent="0.3">
      <c r="B57" s="1" t="s">
        <v>49</v>
      </c>
      <c r="C57" s="12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9"/>
  <sheetViews>
    <sheetView zoomScaleNormal="100" workbookViewId="0">
      <selection activeCell="A11" sqref="A11"/>
    </sheetView>
  </sheetViews>
  <sheetFormatPr defaultColWidth="9.109375" defaultRowHeight="14.4" x14ac:dyDescent="0.3"/>
  <cols>
    <col min="1" max="1" width="43.44140625" style="1" customWidth="1"/>
    <col min="2" max="2" width="8.88671875" style="1" customWidth="1"/>
    <col min="3" max="3" width="11" style="1" customWidth="1"/>
    <col min="4" max="4" width="11.109375" style="1" customWidth="1"/>
    <col min="5" max="5" width="7.33203125" style="1" customWidth="1"/>
    <col min="6" max="6" width="9.109375" style="1"/>
    <col min="7" max="7" width="12.44140625" style="1" customWidth="1"/>
    <col min="8" max="8" width="11" style="1" customWidth="1"/>
    <col min="9" max="9" width="10" style="1" customWidth="1"/>
    <col min="10" max="16384" width="9.109375" style="1"/>
  </cols>
  <sheetData>
    <row r="1" spans="1:29" ht="15" x14ac:dyDescent="0.25">
      <c r="B1" s="1" t="s">
        <v>53</v>
      </c>
      <c r="C1" s="1" t="s">
        <v>54</v>
      </c>
      <c r="D1" s="1" t="s">
        <v>55</v>
      </c>
    </row>
    <row r="2" spans="1:29" ht="15" x14ac:dyDescent="0.25">
      <c r="A2" s="3" t="s">
        <v>58</v>
      </c>
      <c r="B2" s="3">
        <v>0</v>
      </c>
      <c r="C2" s="3">
        <v>1</v>
      </c>
      <c r="D2" s="24">
        <v>2</v>
      </c>
      <c r="E2" s="3">
        <v>3</v>
      </c>
      <c r="F2" s="3">
        <v>4</v>
      </c>
      <c r="G2" s="3">
        <v>5</v>
      </c>
      <c r="H2" s="3">
        <v>6</v>
      </c>
      <c r="I2" s="3">
        <v>7</v>
      </c>
      <c r="J2" s="3">
        <v>8</v>
      </c>
      <c r="K2" s="3">
        <v>9</v>
      </c>
      <c r="L2" s="3">
        <v>10</v>
      </c>
      <c r="M2" s="3">
        <v>11</v>
      </c>
      <c r="N2" s="3">
        <v>12</v>
      </c>
      <c r="O2" s="3">
        <v>13</v>
      </c>
      <c r="P2" s="3">
        <v>14</v>
      </c>
      <c r="Q2" s="3">
        <v>15</v>
      </c>
      <c r="R2" s="3">
        <v>16</v>
      </c>
      <c r="S2" s="3">
        <v>17</v>
      </c>
      <c r="T2" s="3">
        <v>18</v>
      </c>
      <c r="U2" s="3">
        <v>19</v>
      </c>
      <c r="V2" s="3">
        <v>20</v>
      </c>
      <c r="W2" s="3">
        <v>21</v>
      </c>
      <c r="X2" s="3">
        <v>22</v>
      </c>
      <c r="Y2" s="3">
        <v>23</v>
      </c>
      <c r="Z2" s="3">
        <v>24</v>
      </c>
      <c r="AA2" s="3">
        <v>25</v>
      </c>
      <c r="AB2" s="3">
        <v>26</v>
      </c>
      <c r="AC2" s="3">
        <v>27</v>
      </c>
    </row>
    <row r="3" spans="1:29" ht="15" x14ac:dyDescent="0.25">
      <c r="A3" s="1" t="s">
        <v>44</v>
      </c>
      <c r="B3" s="11"/>
      <c r="C3" s="11"/>
      <c r="D3" s="22"/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1">
        <v>0</v>
      </c>
      <c r="AC3" s="1">
        <v>0</v>
      </c>
    </row>
    <row r="4" spans="1:29" ht="15" x14ac:dyDescent="0.25">
      <c r="A4" s="1" t="s">
        <v>18</v>
      </c>
      <c r="B4" s="1">
        <v>0</v>
      </c>
      <c r="C4" s="1">
        <v>0</v>
      </c>
      <c r="D4" s="23">
        <v>0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1:29" ht="15" x14ac:dyDescent="0.25">
      <c r="A5" s="1" t="s">
        <v>52</v>
      </c>
      <c r="B5" s="1">
        <v>0</v>
      </c>
      <c r="C5" s="1">
        <v>0</v>
      </c>
      <c r="D5" s="23">
        <v>0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</row>
    <row r="6" spans="1:29" ht="15" x14ac:dyDescent="0.25">
      <c r="A6" s="8" t="s">
        <v>59</v>
      </c>
      <c r="B6" s="8">
        <f>B4-B5</f>
        <v>0</v>
      </c>
      <c r="C6" s="8">
        <f t="shared" ref="C6:AC6" si="0">C4-C5</f>
        <v>0</v>
      </c>
      <c r="D6" s="25">
        <f t="shared" si="0"/>
        <v>0</v>
      </c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</row>
    <row r="7" spans="1:29" x14ac:dyDescent="0.3">
      <c r="A7" s="1" t="s">
        <v>56</v>
      </c>
      <c r="B7" s="1">
        <v>0</v>
      </c>
      <c r="C7" s="1">
        <v>0</v>
      </c>
      <c r="D7" s="23">
        <v>0</v>
      </c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29" x14ac:dyDescent="0.3">
      <c r="A8" s="1" t="s">
        <v>79</v>
      </c>
      <c r="B8" s="1">
        <v>0</v>
      </c>
      <c r="C8" s="1">
        <v>0</v>
      </c>
      <c r="D8" s="23">
        <v>0</v>
      </c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</row>
    <row r="9" spans="1:29" ht="15" x14ac:dyDescent="0.25">
      <c r="A9" s="1" t="s">
        <v>57</v>
      </c>
      <c r="B9" s="1">
        <v>0</v>
      </c>
      <c r="C9" s="1">
        <v>0</v>
      </c>
      <c r="D9" s="23">
        <v>0</v>
      </c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</row>
    <row r="10" spans="1:29" ht="15" x14ac:dyDescent="0.25">
      <c r="A10" s="8" t="s">
        <v>60</v>
      </c>
      <c r="B10" s="8">
        <f>B6-B9</f>
        <v>0</v>
      </c>
      <c r="C10" s="8">
        <f t="shared" ref="C10:AC10" si="1">C6-C9</f>
        <v>0</v>
      </c>
      <c r="D10" s="25">
        <f t="shared" si="1"/>
        <v>0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</row>
    <row r="11" spans="1:29" ht="15" x14ac:dyDescent="0.25">
      <c r="A11" s="1" t="s">
        <v>61</v>
      </c>
      <c r="B11" s="68"/>
      <c r="C11" s="68"/>
      <c r="D11" s="69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</row>
    <row r="12" spans="1:29" ht="15" x14ac:dyDescent="0.25">
      <c r="A12" s="1" t="s">
        <v>76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</row>
    <row r="13" spans="1:29" ht="15" x14ac:dyDescent="0.25">
      <c r="A13" s="1" t="s">
        <v>67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</row>
    <row r="14" spans="1:29" ht="15" x14ac:dyDescent="0.25">
      <c r="B14" s="29"/>
      <c r="C14" s="29"/>
      <c r="D14" s="30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</row>
    <row r="15" spans="1:29" ht="15" x14ac:dyDescent="0.25">
      <c r="B15" s="29"/>
      <c r="C15" s="29"/>
      <c r="D15" s="30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</row>
    <row r="16" spans="1:29" ht="15" x14ac:dyDescent="0.25">
      <c r="A16" s="1" t="s">
        <v>62</v>
      </c>
      <c r="B16" s="27" t="e">
        <f>IRR(B11:AC11, 0.01)</f>
        <v>#NUM!</v>
      </c>
      <c r="C16" s="1" t="s">
        <v>64</v>
      </c>
    </row>
    <row r="17" spans="1:29" x14ac:dyDescent="0.3">
      <c r="A17" s="1" t="s">
        <v>63</v>
      </c>
      <c r="B17" s="28">
        <f>SUM(B13:AC13)</f>
        <v>0</v>
      </c>
      <c r="C17" s="1" t="s">
        <v>65</v>
      </c>
    </row>
    <row r="18" spans="1:29" ht="15" x14ac:dyDescent="0.25">
      <c r="A18" s="32" t="s">
        <v>66</v>
      </c>
      <c r="B18" s="37" t="e">
        <f>ROUND(IF(D26&gt;=0,0-D25/C26,IF(D27&gt;=0,1-D26/C27,IF(D28&gt;=0,2-D27/C28,IF(D29&gt;=0,3-D28/C29,IF(D30&gt;=0,4-D29/C30,IF(D31&gt;=0,5-D30/C31,IF(D32&gt;=0,6-D31/C32,IF(D33&gt;=0,7-D32/C33,IF(D34&gt;=0,8-D33/C34,IF(D35&gt;=0,9-D34/C35,IF(D36&gt;=0,10-D35/C36,IF(D37&gt;=0,11-D36/C37,IF(D38&gt;=0,12-D37/C38,IF(D39&gt;=0,13-D38/C39,IF(D40&gt;=0,14-D39/C40,IF(D41&gt;=0,15-D40/C41,IF(D42&gt;=0,16-D41/C42,IF(D43&gt;=0,17-D42/C43,IF(D44&gt;=0,18-D43/C44,IF(D45&gt;=0,19-D44/C45,IF(D46&gt;=0,20-D45/C46,IF(D47&gt;=0,21-D46/C47,IF(D48&gt;=0,22-D47/C48,IF(D49&gt;=0,23-D48/C49,IF(D50&gt;=0,24-D49/C50,IF(D51&gt;=0,25-D50/C51,IF(D52&gt;=0,26-D51/C52,IF(D53&gt;=0,27-D52/C53,IF(D54&gt;=0,28-D53/C54))))))))))))))))))))))))))))),2)</f>
        <v>#DIV/0!</v>
      </c>
    </row>
    <row r="19" spans="1:29" ht="15" x14ac:dyDescent="0.25">
      <c r="A19" s="32" t="s">
        <v>68</v>
      </c>
      <c r="B19" s="37" t="e">
        <f>ROUND(IF(I26&gt;=0,0-I25/H26,IF(I27&gt;=0,1-I26/H27,IF(I28&gt;=0,2-I27/H28,IF(I29&gt;=0,3-I28/H29,IF(I30&gt;=0,4-I29/H30,IF(I31&gt;=0,5-I30/H31,IF(I32&gt;=0,6-I31/H32,IF(I33&gt;=0,7-I32/H33,IF(I34&gt;=0,8-I33/H34,IF(I35&gt;=0,9-I34/H35,IF(I36&gt;=0,10-I35/H36,IF(I37&gt;=0,11-I36/H37,IF(I38&gt;=0,12-I37/H38,IF(I39&gt;=0,13-I38/H39,IF(I40&gt;=0,14-I39/H40,IF(I41&gt;=0,15-I40/H41,IF(I42&gt;=0,16-I41/H42,IF(I43&gt;=0,17-I42/H43,IF(I44&gt;=0,18-I43/H44,IF(I45&gt;=0,19-I44/H45,IF(I46&gt;=0,20-I45/H46,IF(I47&gt;=0,21-I46/H47,IF(I48&gt;=0,22-I47/H48,IF(I49&gt;=0,23-I48/H49,IF(I50&gt;=0,24-I49/H50,IF(I51&gt;=0,25-I50/H51,IF(I52&gt;=0,26-I51/H52,IF(I53&gt;=0,27-I52/H53,IF(I54&gt;=0,28-I53/H54))))))))))))))))))))))))))))),2)</f>
        <v>#DIV/0!</v>
      </c>
    </row>
    <row r="20" spans="1:29" ht="15" x14ac:dyDescent="0.25">
      <c r="A20" s="6"/>
      <c r="C20" s="32"/>
      <c r="D20" s="32"/>
      <c r="E20" s="32"/>
      <c r="F20" s="32"/>
      <c r="H20" s="32"/>
      <c r="I20" s="32"/>
      <c r="J20" s="31"/>
      <c r="K20" s="39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</row>
    <row r="21" spans="1:29" ht="15" x14ac:dyDescent="0.25">
      <c r="A21" s="6"/>
      <c r="C21" s="37"/>
      <c r="D21" s="37"/>
      <c r="E21" s="37"/>
      <c r="F21" s="37"/>
      <c r="H21" s="37"/>
      <c r="I21" s="32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</row>
    <row r="22" spans="1:29" ht="15" hidden="1" x14ac:dyDescent="0.25">
      <c r="A22" s="6"/>
      <c r="B22" s="32"/>
      <c r="C22" s="32"/>
      <c r="D22" s="32"/>
      <c r="E22" s="32"/>
      <c r="F22" s="32"/>
      <c r="G22" s="32"/>
      <c r="H22" s="32"/>
      <c r="I22" s="32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</row>
    <row r="23" spans="1:29" ht="15" hidden="1" x14ac:dyDescent="0.25">
      <c r="B23" s="49" t="s">
        <v>69</v>
      </c>
      <c r="C23" s="50"/>
      <c r="D23" s="51"/>
      <c r="E23" s="32"/>
      <c r="F23" s="49" t="s">
        <v>70</v>
      </c>
      <c r="G23" s="50"/>
      <c r="H23" s="50"/>
      <c r="I23" s="51"/>
    </row>
    <row r="24" spans="1:29" ht="35.25" hidden="1" customHeight="1" x14ac:dyDescent="0.25">
      <c r="B24" s="40" t="s">
        <v>71</v>
      </c>
      <c r="C24" s="41" t="s">
        <v>72</v>
      </c>
      <c r="D24" s="42" t="s">
        <v>73</v>
      </c>
      <c r="E24" s="43"/>
      <c r="F24" s="40" t="s">
        <v>71</v>
      </c>
      <c r="G24" s="41" t="s">
        <v>72</v>
      </c>
      <c r="H24" s="41" t="s">
        <v>74</v>
      </c>
      <c r="I24" s="42" t="s">
        <v>75</v>
      </c>
    </row>
    <row r="25" spans="1:29" ht="15" hidden="1" x14ac:dyDescent="0.25">
      <c r="B25" s="33">
        <v>0</v>
      </c>
      <c r="C25" s="34">
        <f>B11</f>
        <v>0</v>
      </c>
      <c r="D25" s="35">
        <f>C25</f>
        <v>0</v>
      </c>
      <c r="E25" s="32"/>
      <c r="F25" s="33">
        <v>0</v>
      </c>
      <c r="G25" s="36">
        <f>C25</f>
        <v>0</v>
      </c>
      <c r="H25" s="38">
        <f>G25/(1+'Etapas iniciais'!$C$10)^'Análise de fluxo de caixa'!F25</f>
        <v>0</v>
      </c>
      <c r="I25" s="35">
        <f>H25</f>
        <v>0</v>
      </c>
    </row>
    <row r="26" spans="1:29" ht="15" hidden="1" x14ac:dyDescent="0.25">
      <c r="A26" s="6"/>
      <c r="B26" s="33">
        <v>1</v>
      </c>
      <c r="C26" s="34">
        <f>C11</f>
        <v>0</v>
      </c>
      <c r="D26" s="35">
        <f>D25+C26</f>
        <v>0</v>
      </c>
      <c r="E26" s="32"/>
      <c r="F26" s="33">
        <v>1</v>
      </c>
      <c r="G26" s="36">
        <f>C26</f>
        <v>0</v>
      </c>
      <c r="H26" s="38">
        <f>G26/(1+'Etapas iniciais'!$C$10)^'Análise de fluxo de caixa'!F26</f>
        <v>0</v>
      </c>
      <c r="I26" s="35">
        <f>I25+H26</f>
        <v>0</v>
      </c>
    </row>
    <row r="27" spans="1:29" ht="15" hidden="1" x14ac:dyDescent="0.25">
      <c r="A27" s="6"/>
      <c r="B27" s="33">
        <v>2</v>
      </c>
      <c r="C27" s="34">
        <f>D11</f>
        <v>0</v>
      </c>
      <c r="D27" s="35">
        <f t="shared" ref="D27:D54" si="2">D26+C27</f>
        <v>0</v>
      </c>
      <c r="E27" s="32"/>
      <c r="F27" s="33">
        <v>2</v>
      </c>
      <c r="G27" s="36">
        <f t="shared" ref="G27:G54" si="3">C27</f>
        <v>0</v>
      </c>
      <c r="H27" s="38">
        <f>G27/(1+'Etapas iniciais'!$C$10)^'Análise de fluxo de caixa'!F27</f>
        <v>0</v>
      </c>
      <c r="I27" s="35">
        <f>I26+H27</f>
        <v>0</v>
      </c>
    </row>
    <row r="28" spans="1:29" ht="15" hidden="1" x14ac:dyDescent="0.25">
      <c r="B28" s="33">
        <v>3</v>
      </c>
      <c r="C28" s="34">
        <f>E11</f>
        <v>0</v>
      </c>
      <c r="D28" s="35">
        <f t="shared" si="2"/>
        <v>0</v>
      </c>
      <c r="E28" s="32"/>
      <c r="F28" s="33">
        <v>3</v>
      </c>
      <c r="G28" s="36">
        <f t="shared" si="3"/>
        <v>0</v>
      </c>
      <c r="H28" s="38">
        <f>G28/(1+'Etapas iniciais'!$C$10)^'Análise de fluxo de caixa'!F28</f>
        <v>0</v>
      </c>
      <c r="I28" s="35">
        <f t="shared" ref="I28:I54" si="4">I27+H28</f>
        <v>0</v>
      </c>
    </row>
    <row r="29" spans="1:29" ht="15" hidden="1" x14ac:dyDescent="0.25">
      <c r="B29" s="33">
        <v>4</v>
      </c>
      <c r="C29" s="34">
        <f>F11</f>
        <v>0</v>
      </c>
      <c r="D29" s="35">
        <f t="shared" si="2"/>
        <v>0</v>
      </c>
      <c r="E29" s="32"/>
      <c r="F29" s="33">
        <v>4</v>
      </c>
      <c r="G29" s="36">
        <f t="shared" si="3"/>
        <v>0</v>
      </c>
      <c r="H29" s="38">
        <f>G29/(1+'Etapas iniciais'!$C$10)^'Análise de fluxo de caixa'!F29</f>
        <v>0</v>
      </c>
      <c r="I29" s="35">
        <f t="shared" si="4"/>
        <v>0</v>
      </c>
    </row>
    <row r="30" spans="1:29" ht="15" hidden="1" x14ac:dyDescent="0.25">
      <c r="B30" s="33">
        <v>5</v>
      </c>
      <c r="C30" s="34">
        <f>G11</f>
        <v>0</v>
      </c>
      <c r="D30" s="35">
        <f t="shared" si="2"/>
        <v>0</v>
      </c>
      <c r="E30" s="32"/>
      <c r="F30" s="33">
        <v>5</v>
      </c>
      <c r="G30" s="36">
        <f t="shared" si="3"/>
        <v>0</v>
      </c>
      <c r="H30" s="38">
        <f>G30/(1+'Etapas iniciais'!$C$10)^'Análise de fluxo de caixa'!F30</f>
        <v>0</v>
      </c>
      <c r="I30" s="35">
        <f t="shared" si="4"/>
        <v>0</v>
      </c>
    </row>
    <row r="31" spans="1:29" ht="15" hidden="1" x14ac:dyDescent="0.25">
      <c r="A31" s="6"/>
      <c r="B31" s="33">
        <v>6</v>
      </c>
      <c r="C31" s="34">
        <f>H11</f>
        <v>0</v>
      </c>
      <c r="D31" s="35">
        <f t="shared" si="2"/>
        <v>0</v>
      </c>
      <c r="E31" s="32"/>
      <c r="F31" s="33">
        <v>6</v>
      </c>
      <c r="G31" s="36">
        <f t="shared" si="3"/>
        <v>0</v>
      </c>
      <c r="H31" s="38">
        <f>G31/(1+'Etapas iniciais'!$C$10)^'Análise de fluxo de caixa'!F31</f>
        <v>0</v>
      </c>
      <c r="I31" s="35">
        <f t="shared" si="4"/>
        <v>0</v>
      </c>
    </row>
    <row r="32" spans="1:29" ht="15" hidden="1" x14ac:dyDescent="0.25">
      <c r="A32" s="6"/>
      <c r="B32" s="33">
        <v>7</v>
      </c>
      <c r="C32" s="34">
        <f>I11</f>
        <v>0</v>
      </c>
      <c r="D32" s="35">
        <f t="shared" si="2"/>
        <v>0</v>
      </c>
      <c r="E32" s="32"/>
      <c r="F32" s="33">
        <v>7</v>
      </c>
      <c r="G32" s="36">
        <f t="shared" si="3"/>
        <v>0</v>
      </c>
      <c r="H32" s="38">
        <f>G32/(1+'Etapas iniciais'!$C$10)^'Análise de fluxo de caixa'!F32</f>
        <v>0</v>
      </c>
      <c r="I32" s="35">
        <f t="shared" si="4"/>
        <v>0</v>
      </c>
    </row>
    <row r="33" spans="1:9" ht="15" hidden="1" x14ac:dyDescent="0.25">
      <c r="B33" s="33">
        <v>8</v>
      </c>
      <c r="C33" s="34">
        <f>J11</f>
        <v>0</v>
      </c>
      <c r="D33" s="35">
        <f t="shared" si="2"/>
        <v>0</v>
      </c>
      <c r="E33" s="32"/>
      <c r="F33" s="33">
        <v>8</v>
      </c>
      <c r="G33" s="36">
        <f t="shared" si="3"/>
        <v>0</v>
      </c>
      <c r="H33" s="38">
        <f>G33/(1+'Etapas iniciais'!$C$10)^'Análise de fluxo de caixa'!F33</f>
        <v>0</v>
      </c>
      <c r="I33" s="35">
        <f t="shared" si="4"/>
        <v>0</v>
      </c>
    </row>
    <row r="34" spans="1:9" ht="15" hidden="1" x14ac:dyDescent="0.25">
      <c r="B34" s="33">
        <v>9</v>
      </c>
      <c r="C34" s="34">
        <f>K11</f>
        <v>0</v>
      </c>
      <c r="D34" s="35">
        <f t="shared" si="2"/>
        <v>0</v>
      </c>
      <c r="E34" s="32"/>
      <c r="F34" s="33">
        <v>9</v>
      </c>
      <c r="G34" s="36">
        <f t="shared" si="3"/>
        <v>0</v>
      </c>
      <c r="H34" s="38">
        <f>G34/(1+'Etapas iniciais'!$C$10)^'Análise de fluxo de caixa'!F34</f>
        <v>0</v>
      </c>
      <c r="I34" s="35">
        <f t="shared" si="4"/>
        <v>0</v>
      </c>
    </row>
    <row r="35" spans="1:9" ht="15" hidden="1" x14ac:dyDescent="0.25">
      <c r="B35" s="33">
        <v>10</v>
      </c>
      <c r="C35" s="34">
        <f>L11</f>
        <v>0</v>
      </c>
      <c r="D35" s="35">
        <f t="shared" si="2"/>
        <v>0</v>
      </c>
      <c r="E35" s="32"/>
      <c r="F35" s="33">
        <v>10</v>
      </c>
      <c r="G35" s="36">
        <f t="shared" si="3"/>
        <v>0</v>
      </c>
      <c r="H35" s="38">
        <f>G35/(1+'Etapas iniciais'!$C$10)^'Análise de fluxo de caixa'!F35</f>
        <v>0</v>
      </c>
      <c r="I35" s="35">
        <f t="shared" si="4"/>
        <v>0</v>
      </c>
    </row>
    <row r="36" spans="1:9" ht="15" hidden="1" x14ac:dyDescent="0.25">
      <c r="A36" s="6"/>
      <c r="B36" s="33">
        <v>11</v>
      </c>
      <c r="C36" s="34">
        <f>M11</f>
        <v>0</v>
      </c>
      <c r="D36" s="35">
        <f t="shared" si="2"/>
        <v>0</v>
      </c>
      <c r="E36" s="32"/>
      <c r="F36" s="33">
        <v>11</v>
      </c>
      <c r="G36" s="36">
        <f t="shared" si="3"/>
        <v>0</v>
      </c>
      <c r="H36" s="38">
        <f>G36/(1+'Etapas iniciais'!$C$10)^'Análise de fluxo de caixa'!F36</f>
        <v>0</v>
      </c>
      <c r="I36" s="35">
        <f t="shared" si="4"/>
        <v>0</v>
      </c>
    </row>
    <row r="37" spans="1:9" ht="15" hidden="1" x14ac:dyDescent="0.25">
      <c r="A37" s="6"/>
      <c r="B37" s="33">
        <v>12</v>
      </c>
      <c r="C37" s="34">
        <f>N11</f>
        <v>0</v>
      </c>
      <c r="D37" s="35">
        <f t="shared" si="2"/>
        <v>0</v>
      </c>
      <c r="E37" s="32"/>
      <c r="F37" s="33">
        <v>12</v>
      </c>
      <c r="G37" s="36">
        <f t="shared" si="3"/>
        <v>0</v>
      </c>
      <c r="H37" s="38">
        <f>G37/(1+'Etapas iniciais'!$C$10)^'Análise de fluxo de caixa'!F37</f>
        <v>0</v>
      </c>
      <c r="I37" s="35">
        <f t="shared" si="4"/>
        <v>0</v>
      </c>
    </row>
    <row r="38" spans="1:9" ht="15" hidden="1" x14ac:dyDescent="0.25">
      <c r="B38" s="33">
        <v>13</v>
      </c>
      <c r="C38" s="34">
        <f>O11</f>
        <v>0</v>
      </c>
      <c r="D38" s="35">
        <f t="shared" si="2"/>
        <v>0</v>
      </c>
      <c r="E38" s="32"/>
      <c r="F38" s="33">
        <v>13</v>
      </c>
      <c r="G38" s="36">
        <f t="shared" si="3"/>
        <v>0</v>
      </c>
      <c r="H38" s="38">
        <f>G38/(1+'Etapas iniciais'!$C$10)^'Análise de fluxo de caixa'!F38</f>
        <v>0</v>
      </c>
      <c r="I38" s="35">
        <f t="shared" si="4"/>
        <v>0</v>
      </c>
    </row>
    <row r="39" spans="1:9" ht="15" hidden="1" x14ac:dyDescent="0.25">
      <c r="B39" s="33">
        <v>14</v>
      </c>
      <c r="C39" s="34">
        <f>P11</f>
        <v>0</v>
      </c>
      <c r="D39" s="35">
        <f t="shared" si="2"/>
        <v>0</v>
      </c>
      <c r="E39" s="32"/>
      <c r="F39" s="33">
        <v>14</v>
      </c>
      <c r="G39" s="36">
        <f t="shared" si="3"/>
        <v>0</v>
      </c>
      <c r="H39" s="38">
        <f>G39/(1+'Etapas iniciais'!$C$10)^'Análise de fluxo de caixa'!F39</f>
        <v>0</v>
      </c>
      <c r="I39" s="35">
        <f t="shared" si="4"/>
        <v>0</v>
      </c>
    </row>
    <row r="40" spans="1:9" ht="15" hidden="1" x14ac:dyDescent="0.25">
      <c r="B40" s="33">
        <v>15</v>
      </c>
      <c r="C40" s="34">
        <f>Q11</f>
        <v>0</v>
      </c>
      <c r="D40" s="35">
        <f t="shared" si="2"/>
        <v>0</v>
      </c>
      <c r="E40" s="32"/>
      <c r="F40" s="33">
        <v>15</v>
      </c>
      <c r="G40" s="36">
        <f t="shared" si="3"/>
        <v>0</v>
      </c>
      <c r="H40" s="38">
        <f>G40/(1+'Etapas iniciais'!$C$10)^'Análise de fluxo de caixa'!F40</f>
        <v>0</v>
      </c>
      <c r="I40" s="35">
        <f t="shared" si="4"/>
        <v>0</v>
      </c>
    </row>
    <row r="41" spans="1:9" ht="15" hidden="1" x14ac:dyDescent="0.25">
      <c r="A41" s="6"/>
      <c r="B41" s="33">
        <v>16</v>
      </c>
      <c r="C41" s="34">
        <f>R11</f>
        <v>0</v>
      </c>
      <c r="D41" s="35">
        <f t="shared" si="2"/>
        <v>0</v>
      </c>
      <c r="E41" s="32"/>
      <c r="F41" s="33">
        <v>16</v>
      </c>
      <c r="G41" s="36">
        <f t="shared" si="3"/>
        <v>0</v>
      </c>
      <c r="H41" s="38">
        <f>G41/(1+'Etapas iniciais'!$C$10)^'Análise de fluxo de caixa'!F41</f>
        <v>0</v>
      </c>
      <c r="I41" s="35">
        <f t="shared" si="4"/>
        <v>0</v>
      </c>
    </row>
    <row r="42" spans="1:9" ht="15" hidden="1" x14ac:dyDescent="0.25">
      <c r="A42" s="6"/>
      <c r="B42" s="33">
        <v>17</v>
      </c>
      <c r="C42" s="34">
        <f>S11</f>
        <v>0</v>
      </c>
      <c r="D42" s="35">
        <f t="shared" si="2"/>
        <v>0</v>
      </c>
      <c r="E42" s="32"/>
      <c r="F42" s="33">
        <v>17</v>
      </c>
      <c r="G42" s="36">
        <f t="shared" si="3"/>
        <v>0</v>
      </c>
      <c r="H42" s="38">
        <f>G42/(1+'Etapas iniciais'!$C$10)^'Análise de fluxo de caixa'!F42</f>
        <v>0</v>
      </c>
      <c r="I42" s="35">
        <f t="shared" si="4"/>
        <v>0</v>
      </c>
    </row>
    <row r="43" spans="1:9" ht="15" hidden="1" x14ac:dyDescent="0.25">
      <c r="B43" s="33">
        <v>18</v>
      </c>
      <c r="C43" s="34">
        <f>T11</f>
        <v>0</v>
      </c>
      <c r="D43" s="35">
        <f t="shared" si="2"/>
        <v>0</v>
      </c>
      <c r="E43" s="32"/>
      <c r="F43" s="33">
        <v>18</v>
      </c>
      <c r="G43" s="36">
        <f t="shared" si="3"/>
        <v>0</v>
      </c>
      <c r="H43" s="38">
        <f>G43/(1+'Etapas iniciais'!$C$10)^'Análise de fluxo de caixa'!F43</f>
        <v>0</v>
      </c>
      <c r="I43" s="35">
        <f t="shared" si="4"/>
        <v>0</v>
      </c>
    </row>
    <row r="44" spans="1:9" ht="15" hidden="1" x14ac:dyDescent="0.25">
      <c r="B44" s="33">
        <v>19</v>
      </c>
      <c r="C44" s="34">
        <f>U11</f>
        <v>0</v>
      </c>
      <c r="D44" s="35">
        <f t="shared" si="2"/>
        <v>0</v>
      </c>
      <c r="E44" s="32"/>
      <c r="F44" s="33">
        <v>19</v>
      </c>
      <c r="G44" s="36">
        <f t="shared" si="3"/>
        <v>0</v>
      </c>
      <c r="H44" s="38">
        <f>G44/(1+'Etapas iniciais'!$C$10)^'Análise de fluxo de caixa'!F44</f>
        <v>0</v>
      </c>
      <c r="I44" s="35">
        <f t="shared" si="4"/>
        <v>0</v>
      </c>
    </row>
    <row r="45" spans="1:9" ht="15" hidden="1" x14ac:dyDescent="0.25">
      <c r="B45" s="33">
        <v>20</v>
      </c>
      <c r="C45" s="34">
        <f>V11</f>
        <v>0</v>
      </c>
      <c r="D45" s="35">
        <f t="shared" si="2"/>
        <v>0</v>
      </c>
      <c r="E45" s="32"/>
      <c r="F45" s="33">
        <v>20</v>
      </c>
      <c r="G45" s="36">
        <f t="shared" si="3"/>
        <v>0</v>
      </c>
      <c r="H45" s="38">
        <f>G45/(1+'Etapas iniciais'!$C$10)^'Análise de fluxo de caixa'!F45</f>
        <v>0</v>
      </c>
      <c r="I45" s="35">
        <f t="shared" si="4"/>
        <v>0</v>
      </c>
    </row>
    <row r="46" spans="1:9" ht="15" hidden="1" x14ac:dyDescent="0.25">
      <c r="A46" s="6"/>
      <c r="B46" s="33">
        <v>21</v>
      </c>
      <c r="C46" s="34">
        <f>W11</f>
        <v>0</v>
      </c>
      <c r="D46" s="35">
        <f t="shared" si="2"/>
        <v>0</v>
      </c>
      <c r="E46" s="32"/>
      <c r="F46" s="33">
        <v>21</v>
      </c>
      <c r="G46" s="36">
        <f t="shared" si="3"/>
        <v>0</v>
      </c>
      <c r="H46" s="38">
        <f>G46/(1+'Etapas iniciais'!$C$10)^'Análise de fluxo de caixa'!F46</f>
        <v>0</v>
      </c>
      <c r="I46" s="35">
        <f t="shared" si="4"/>
        <v>0</v>
      </c>
    </row>
    <row r="47" spans="1:9" ht="15" hidden="1" x14ac:dyDescent="0.25">
      <c r="A47" s="6"/>
      <c r="B47" s="33">
        <v>22</v>
      </c>
      <c r="C47" s="34">
        <f>X11</f>
        <v>0</v>
      </c>
      <c r="D47" s="35">
        <f t="shared" si="2"/>
        <v>0</v>
      </c>
      <c r="E47" s="32"/>
      <c r="F47" s="33">
        <v>22</v>
      </c>
      <c r="G47" s="36">
        <f t="shared" si="3"/>
        <v>0</v>
      </c>
      <c r="H47" s="38">
        <f>G47/(1+'Etapas iniciais'!$C$10)^'Análise de fluxo de caixa'!F47</f>
        <v>0</v>
      </c>
      <c r="I47" s="35">
        <f t="shared" si="4"/>
        <v>0</v>
      </c>
    </row>
    <row r="48" spans="1:9" ht="15" hidden="1" x14ac:dyDescent="0.25">
      <c r="B48" s="33">
        <v>23</v>
      </c>
      <c r="C48" s="34">
        <f>Y11</f>
        <v>0</v>
      </c>
      <c r="D48" s="35">
        <f t="shared" si="2"/>
        <v>0</v>
      </c>
      <c r="E48" s="32"/>
      <c r="F48" s="33">
        <v>23</v>
      </c>
      <c r="G48" s="36">
        <f t="shared" si="3"/>
        <v>0</v>
      </c>
      <c r="H48" s="38">
        <f>G48/(1+'Etapas iniciais'!$C$10)^'Análise de fluxo de caixa'!F48</f>
        <v>0</v>
      </c>
      <c r="I48" s="35">
        <f t="shared" si="4"/>
        <v>0</v>
      </c>
    </row>
    <row r="49" spans="2:9" ht="15" hidden="1" x14ac:dyDescent="0.25">
      <c r="B49" s="33">
        <v>24</v>
      </c>
      <c r="C49" s="34">
        <f>Z11</f>
        <v>0</v>
      </c>
      <c r="D49" s="35">
        <f t="shared" si="2"/>
        <v>0</v>
      </c>
      <c r="E49" s="32"/>
      <c r="F49" s="33">
        <v>24</v>
      </c>
      <c r="G49" s="36">
        <f t="shared" si="3"/>
        <v>0</v>
      </c>
      <c r="H49" s="38">
        <f>G49/(1+'Etapas iniciais'!$C$10)^'Análise de fluxo de caixa'!F49</f>
        <v>0</v>
      </c>
      <c r="I49" s="35">
        <f t="shared" si="4"/>
        <v>0</v>
      </c>
    </row>
    <row r="50" spans="2:9" ht="15" hidden="1" x14ac:dyDescent="0.25">
      <c r="B50" s="33">
        <v>25</v>
      </c>
      <c r="C50" s="34">
        <f>AA11</f>
        <v>0</v>
      </c>
      <c r="D50" s="35">
        <f t="shared" si="2"/>
        <v>0</v>
      </c>
      <c r="E50" s="32"/>
      <c r="F50" s="33">
        <v>25</v>
      </c>
      <c r="G50" s="36">
        <f t="shared" si="3"/>
        <v>0</v>
      </c>
      <c r="H50" s="38">
        <f>G50/(1+'Etapas iniciais'!$C$10)^'Análise de fluxo de caixa'!F50</f>
        <v>0</v>
      </c>
      <c r="I50" s="35">
        <f t="shared" si="4"/>
        <v>0</v>
      </c>
    </row>
    <row r="51" spans="2:9" ht="15" hidden="1" x14ac:dyDescent="0.25">
      <c r="B51" s="33">
        <v>26</v>
      </c>
      <c r="C51" s="34">
        <f>AB11</f>
        <v>0</v>
      </c>
      <c r="D51" s="35">
        <f t="shared" si="2"/>
        <v>0</v>
      </c>
      <c r="E51" s="32"/>
      <c r="F51" s="33">
        <v>26</v>
      </c>
      <c r="G51" s="36">
        <f t="shared" si="3"/>
        <v>0</v>
      </c>
      <c r="H51" s="38">
        <f>G51/(1+'Etapas iniciais'!$C$10)^'Análise de fluxo de caixa'!F51</f>
        <v>0</v>
      </c>
      <c r="I51" s="35">
        <f t="shared" si="4"/>
        <v>0</v>
      </c>
    </row>
    <row r="52" spans="2:9" ht="15" hidden="1" x14ac:dyDescent="0.25">
      <c r="B52" s="33">
        <v>27</v>
      </c>
      <c r="C52" s="34">
        <f>AC11</f>
        <v>0</v>
      </c>
      <c r="D52" s="35">
        <f t="shared" si="2"/>
        <v>0</v>
      </c>
      <c r="E52" s="32"/>
      <c r="F52" s="33">
        <v>27</v>
      </c>
      <c r="G52" s="36">
        <f t="shared" si="3"/>
        <v>0</v>
      </c>
      <c r="H52" s="38">
        <f>G52/(1+'Etapas iniciais'!$C$10)^'Análise de fluxo de caixa'!F52</f>
        <v>0</v>
      </c>
      <c r="I52" s="35">
        <f t="shared" si="4"/>
        <v>0</v>
      </c>
    </row>
    <row r="53" spans="2:9" ht="15" hidden="1" x14ac:dyDescent="0.25">
      <c r="B53" s="33">
        <v>28</v>
      </c>
      <c r="C53" s="34"/>
      <c r="D53" s="35">
        <f t="shared" si="2"/>
        <v>0</v>
      </c>
      <c r="E53" s="32"/>
      <c r="F53" s="33">
        <v>28</v>
      </c>
      <c r="G53" s="36">
        <f t="shared" si="3"/>
        <v>0</v>
      </c>
      <c r="H53" s="38">
        <f>G53/(1+'Etapas iniciais'!$C$10)^'Análise de fluxo de caixa'!F53</f>
        <v>0</v>
      </c>
      <c r="I53" s="35">
        <f t="shared" si="4"/>
        <v>0</v>
      </c>
    </row>
    <row r="54" spans="2:9" ht="15" hidden="1" x14ac:dyDescent="0.25">
      <c r="B54" s="33">
        <v>29</v>
      </c>
      <c r="C54" s="34"/>
      <c r="D54" s="35">
        <f t="shared" si="2"/>
        <v>0</v>
      </c>
      <c r="E54" s="32"/>
      <c r="F54" s="33">
        <v>29</v>
      </c>
      <c r="G54" s="36">
        <f t="shared" si="3"/>
        <v>0</v>
      </c>
      <c r="H54" s="38">
        <f>G54/(1+'Etapas iniciais'!$C$10)^'Análise de fluxo de caixa'!F54</f>
        <v>0</v>
      </c>
      <c r="I54" s="35">
        <f t="shared" si="4"/>
        <v>0</v>
      </c>
    </row>
    <row r="55" spans="2:9" ht="15" hidden="1" x14ac:dyDescent="0.25">
      <c r="B55" s="52" t="str">
        <f>IF(OR(AND(D25&lt;0,D26&lt;0,D27&lt;0,D28&lt;0,D29&lt;0,D30&lt;0,D31&lt;0,D32&lt;0,D33&lt;0,D34&lt;0,D35&lt;0,D36&lt;0,D37&lt;0,D38&lt;0,D39&lt;0,D40&lt;0,D41&lt;0,D42&lt;0,D43&lt;0,D44&lt;0,D45&lt;0,D46&lt;0,D47&lt;0,D48&lt;0,D49&lt;0,D50&lt;0,D51&lt;0,D52&lt;0,D53&lt;0,D54&lt;0),AND(D25=0,D26=0,D27=0,D28=0,D29=0,D30=0,D31=0,D32=0,D33=0,D34=0,D35=0,D36=0,D37=0,D38=0,D39=0,D40=0,D41=0,D42=0,D43=0,D44=0,D45=0,D46=0,D47=0,D48=0,D49=0,D50=0,D51=0,D52=0,D53=0,D54=0)),"Sem payback","O payback simples ocorre em "&amp;B18&amp;" ano(s) ou "&amp;INT(B18)&amp;" ano(s) e "&amp;ROUND((B18-INT(B18))*12,0)&amp;" mês(es)")</f>
        <v>Sem payback</v>
      </c>
      <c r="C55" s="53"/>
      <c r="D55" s="54"/>
      <c r="E55" s="32"/>
      <c r="F55" s="58" t="str">
        <f>IF(OR(AND(I25&lt;0,I26&lt;0,I27&lt;0,I28&lt;0,I29&lt;0,I30&lt;0,I31&lt;0,I32&lt;0,I33&lt;0,I34&lt;0,I35&lt;0,I36&lt;0,I37&lt;0,I38&lt;0,I39&lt;0,I40&lt;0,I41&lt;0,I42&lt;0,I43&lt;0,I44&lt;0,I45&lt;0,I46&lt;0,I47&lt;0,I48&lt;0,I49&lt;0,I50&lt;0,I51&lt;0,I52&lt;0,I53&lt;0,I54&lt;0),AND(I25=0,I26=0,I27=0,I28=0,I29=0,I30=0,I31=0,I32=0,I33=0,I34=0,I35=0,I36=0,I37=0,I38=0,I39=0,I40=0,I41=0,I42=0,I43=0,I44=0,I45=0,I46=0,I47=0,I48=0,I49=0,I50=0,I51=0,I52=0,I53=0,I54=0)),"Sem payback","O payback simples ocorre em "&amp;B19&amp;" ano(s) ou "&amp;INT(B19)&amp;" ano(s) e "&amp;ROUND((B19-INT(B19))*12,0)&amp;" mês(es)")</f>
        <v>Sem payback</v>
      </c>
      <c r="G55" s="59"/>
      <c r="H55" s="59"/>
      <c r="I55" s="60"/>
    </row>
    <row r="56" spans="2:9" ht="15" hidden="1" x14ac:dyDescent="0.25">
      <c r="B56" s="52"/>
      <c r="C56" s="53"/>
      <c r="D56" s="54"/>
      <c r="E56" s="32"/>
      <c r="F56" s="61"/>
      <c r="G56" s="62"/>
      <c r="H56" s="62"/>
      <c r="I56" s="63"/>
    </row>
    <row r="57" spans="2:9" ht="15" hidden="1" x14ac:dyDescent="0.25">
      <c r="B57" s="52"/>
      <c r="C57" s="53"/>
      <c r="D57" s="54"/>
      <c r="E57" s="32"/>
      <c r="F57" s="61"/>
      <c r="G57" s="62"/>
      <c r="H57" s="62"/>
      <c r="I57" s="63"/>
    </row>
    <row r="58" spans="2:9" ht="15" hidden="1" x14ac:dyDescent="0.25">
      <c r="B58" s="55"/>
      <c r="C58" s="56"/>
      <c r="D58" s="57"/>
      <c r="E58" s="32"/>
      <c r="F58" s="64"/>
      <c r="G58" s="65"/>
      <c r="H58" s="65"/>
      <c r="I58" s="66"/>
    </row>
    <row r="59" spans="2:9" ht="15" hidden="1" x14ac:dyDescent="0.25"/>
  </sheetData>
  <mergeCells count="4">
    <mergeCell ref="B23:D23"/>
    <mergeCell ref="F23:I23"/>
    <mergeCell ref="B55:D58"/>
    <mergeCell ref="F55:I5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Etapas iniciais</vt:lpstr>
      <vt:lpstr>Análise de fluxo de caixa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marcos.watanabe</dc:creator>
  <cp:lastModifiedBy>Marcos</cp:lastModifiedBy>
  <dcterms:created xsi:type="dcterms:W3CDTF">2017-05-01T16:41:56Z</dcterms:created>
  <dcterms:modified xsi:type="dcterms:W3CDTF">2019-11-10T17:38:55Z</dcterms:modified>
</cp:coreProperties>
</file>